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sturminstermarshallpc-my.sharepoint.com/personal/parishclerk_sturminstermarshallpc_onmicrosoft_com/Documents/Documents/Parish Documents 1/Accounts/2024.25/Audit/Sturminster Marshall Parish Council Internal Audit/AGAR/"/>
    </mc:Choice>
  </mc:AlternateContent>
  <xr:revisionPtr revIDLastSave="85" documentId="8_{34D39A24-EB2D-4540-B7E0-598B924AF40E}" xr6:coauthVersionLast="47" xr6:coauthVersionMax="47" xr10:uidLastSave="{1AACA896-0E98-424C-BEFA-82FE47D0157A}"/>
  <bookViews>
    <workbookView xWindow="28680" yWindow="-120" windowWidth="29040" windowHeight="15720" tabRatio="874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<sst xmlns="http://schemas.openxmlformats.org/spreadsheetml/2006/main" count="167" uniqueCount="85">
  <si>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</si>
  <si>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</si>
  <si>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</si>
  <si>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</si>
  <si>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</si>
  <si>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</si>
  <si>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</si>
  <si>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</si>
  <si>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</si>
  <si>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</si>
  <si>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</si>
  <si>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</si>
  <si>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</si>
  <si>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</si>
  <si>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</si>
  <si>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</si>
  <si>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</si>
  <si>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</si>
  <si>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</si>
  <si>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</si>
  <si>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</si>
  <si>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</si>
  <si>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</si>
  <si>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</si>
  <si>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</si>
  <si>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</si>
  <si>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</si>
  <si>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</si>
  <si>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</si>
  <si>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</si>
  <si>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</si>
  <si>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</si>
  <si>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</si>
  <si>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</si>
  <si>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</si>
  <si>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</si>
  <si>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</si>
  <si>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</si>
  <si>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</si>
  <si>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</si>
  <si>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</si>
  <si>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</si>
  <si>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</si>
  <si>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</si>
  <si>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</si>
  <si>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</si>
  <si>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</si>
  <si>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</si>
  <si>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</si>
  <si>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</si>
  <si>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</si>
  <si>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</si>
  <si>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</si>
  <si>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</si>
  <si>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</si>
  <si>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</si>
  <si>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</si>
  <si>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</si>
  <si>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</si>
  <si>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</si>
  <si>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</si>
  <si>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</si>
  <si>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</si>
  <si>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</si>
  <si>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</si>
  <si>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</si>
  <si>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</si>
  <si>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</si>
  <si>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</si>
  <si>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</si>
  <si>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</si>
  <si>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</si>
  <si>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</si>
  <si>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Miscellaneous Income</t>
  </si>
  <si>
    <t>Rents</t>
  </si>
  <si>
    <t>Neighbourhood Plan adopted</t>
  </si>
  <si>
    <t>No Community Infrastructure Levy receieved in 2024/25</t>
  </si>
  <si>
    <t>Yes</t>
  </si>
  <si>
    <t>Two new pieces of play equipment</t>
  </si>
  <si>
    <t>Speed indicator device</t>
  </si>
  <si>
    <t>Finger post</t>
  </si>
  <si>
    <t>New signs</t>
  </si>
  <si>
    <t>Disposal of photocopier</t>
  </si>
  <si>
    <t>A defibrillator donation was not received</t>
  </si>
  <si>
    <t>Interest from new savings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</si>
</sst>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/>
    <xf numFmtId="0" fontId="8" fillId="0" borderId="3" xfId="0" applyFont="1" applyBorder="1"/>
    <xf numFmtId="0" fontId="7" fillId="0" borderId="3" xfId="0" applyFont="1" applyBorder="1"/>
  </cellXfs>
  <cellStyles count="3">
    <cellStyle name="Comma" xfId="2" builtinId="3"/>
    <cellStyle name="Normal" xfId="0" builtinId="0"/>
    <cellStyle name="Per 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abSelected="1" workbookViewId="0">
      <selection activeCell="D17" sqref="D17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70</v>
      </c>
    </row>
    <row r="3" spans="2:10" ht="15" customHeight="1" x14ac:dyDescent="0.3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80266.490000000005</v>
      </c>
      <c r="D7" s="68">
        <v>89330.49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55522</v>
      </c>
      <c r="D8" s="68">
        <v>59594</v>
      </c>
      <c r="E8" s="50">
        <f>D8-C8</f>
        <v>4072</v>
      </c>
      <c r="F8" s="49">
        <f>IF(AND(C8=0,D8=0),0,IF(C8=0,1,IF(D8=0,-1,(D8-C8)/C8)))</f>
        <v>7.3340297539713981E-2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11676</v>
      </c>
      <c r="D9" s="68">
        <v>-115</v>
      </c>
      <c r="E9" s="50">
        <f t="shared" ref="E9:E12" si="0">D9-C9</f>
        <v>-11791</v>
      </c>
      <c r="F9" s="49">
        <f t="shared" ref="F9:F12" si="1">IF(AND(C9=0,D9=0),0,IF(C9=0,1,IF(D9=0,-1,(D9-C9)/C9)))</f>
        <v>-1.0098492634463858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20613</v>
      </c>
      <c r="D10" s="68">
        <v>21342</v>
      </c>
      <c r="E10" s="50">
        <f t="shared" si="0"/>
        <v>729</v>
      </c>
      <c r="F10" s="49">
        <f t="shared" si="1"/>
        <v>3.5366031145393682E-2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37523</v>
      </c>
      <c r="D12" s="68">
        <v>35121</v>
      </c>
      <c r="E12" s="50">
        <f t="shared" si="0"/>
        <v>-2402</v>
      </c>
      <c r="F12" s="49">
        <f t="shared" si="1"/>
        <v>-6.4014071369559999E-2</v>
      </c>
      <c r="G12" s="34" t="str">
        <f t="shared" si="2"/>
        <v>No</v>
      </c>
      <c r="H12" s="34" t="str">
        <f t="shared" si="3"/>
        <v>No</v>
      </c>
      <c r="I12" s="39" t="s">
        <v>25</v>
      </c>
      <c r="J12" s="46" t="str">
        <f t="shared" si="4"/>
        <v>No explanation required</v>
      </c>
    </row>
    <row r="13" spans="2:10" ht="38.25" customHeight="1" thickBot="1" x14ac:dyDescent="0.35">
      <c r="B13" s="32" t="s">
        <v>26</v>
      </c>
      <c r="C13" s="69">
        <f>C7+C8+C9-C10-C11-C12</f>
        <v>89328.489999999991</v>
      </c>
      <c r="D13" s="69">
        <f>D7+D8+D9-D10-D11-D12</f>
        <v>92346.489999999991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" thickBot="1" x14ac:dyDescent="0.35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91914.25</v>
      </c>
      <c r="D15" s="70">
        <v>94772.03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55071</v>
      </c>
      <c r="D16" s="68">
        <v>64733</v>
      </c>
      <c r="E16" s="50">
        <f>D16-C16</f>
        <v>9662</v>
      </c>
      <c r="F16" s="49">
        <f t="shared" ref="F16:F17" si="5">IF(AND(C16=0,D16=0),0,IF(C16=0,1,IF(D16=0,-1,(D16-C16)/C16)))</f>
        <v>0.17544624212380383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Yes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Please explain within the relevant tab</v>
      </c>
    </row>
    <row r="17" spans="2:10" ht="29.4" thickBot="1" x14ac:dyDescent="0.35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58</v>
      </c>
      <c r="C4" s="36">
        <f>'Accounting Statement'!C8</f>
        <v>55522</v>
      </c>
      <c r="D4" t="s">
        <v>71</v>
      </c>
      <c r="E4" s="36">
        <f>'Accounting Statement'!D8</f>
        <v>59594</v>
      </c>
    </row>
    <row r="6" spans="2:6" x14ac:dyDescent="0.3">
      <c r="D6" t="s">
        <v>3</v>
      </c>
      <c r="E6" s="1">
        <f>E4-C4</f>
        <v>4072</v>
      </c>
    </row>
    <row r="7" spans="2:6" x14ac:dyDescent="0.3">
      <c r="D7" t="s">
        <v>37</v>
      </c>
      <c r="E7" s="6">
        <f>IF(AND(C4=0,E4=0),0,IF(C4=0,1,IF(E4=0,-1,(E4-C4)/C4)))</f>
        <v>7.3340297539713981E-2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B15" sqref="B1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58</v>
      </c>
      <c r="C4" s="36">
        <f>'Accounting Statement'!C9</f>
        <v>11676</v>
      </c>
      <c r="D4" t="s">
        <v>71</v>
      </c>
      <c r="E4" s="36">
        <f>'Accounting Statement'!D9</f>
        <v>-115</v>
      </c>
    </row>
    <row r="6" spans="1:7" x14ac:dyDescent="0.3">
      <c r="D6" t="s">
        <v>3</v>
      </c>
      <c r="E6" s="1">
        <f>E4-C4</f>
        <v>-11791</v>
      </c>
    </row>
    <row r="7" spans="1:7" x14ac:dyDescent="0.3">
      <c r="D7" t="s">
        <v>37</v>
      </c>
      <c r="E7" s="6">
        <f>IF(AND(C4=0,E4=0),0,IF(C4=0,1,IF(E4=0,-1,(E4-C4)/C4)))</f>
        <v>-1.0098492634463858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38</v>
      </c>
    </row>
    <row r="11" spans="1:7" x14ac:dyDescent="0.3">
      <c r="B11" s="76" t="s">
        <v>60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59</v>
      </c>
      <c r="C14" s="4" t="s">
        <v>72</v>
      </c>
      <c r="D14" s="5" t="s">
        <v>3</v>
      </c>
      <c r="E14" s="83" t="s">
        <v>1</v>
      </c>
      <c r="F14" s="84"/>
    </row>
    <row r="15" spans="1:7" s="17" customFormat="1" x14ac:dyDescent="0.3">
      <c r="A15" s="16"/>
      <c r="B15" s="12">
        <v>4609</v>
      </c>
      <c r="C15" s="13">
        <v>0</v>
      </c>
      <c r="D15" s="74">
        <f>C15-B15</f>
        <v>-4609</v>
      </c>
      <c r="E15" s="80" t="s">
        <v>75</v>
      </c>
      <c r="F15" s="87"/>
      <c r="G15" s="16"/>
    </row>
    <row r="16" spans="1:7" s="11" customFormat="1" x14ac:dyDescent="0.3">
      <c r="B16" s="12">
        <v>6014</v>
      </c>
      <c r="C16" s="12">
        <v>0</v>
      </c>
      <c r="D16" s="74">
        <f t="shared" ref="D16:D29" si="0">C16-B16</f>
        <v>-6014</v>
      </c>
      <c r="E16" s="80" t="s">
        <v>76</v>
      </c>
      <c r="F16" s="81"/>
    </row>
    <row r="17" spans="1:8" s="11" customFormat="1" x14ac:dyDescent="0.3">
      <c r="B17" s="12">
        <v>900</v>
      </c>
      <c r="C17" s="12">
        <v>-400</v>
      </c>
      <c r="D17" s="74">
        <f t="shared" si="0"/>
        <v>-1300</v>
      </c>
      <c r="E17" s="80" t="s">
        <v>83</v>
      </c>
      <c r="F17" s="81"/>
    </row>
    <row r="18" spans="1:8" s="11" customFormat="1" x14ac:dyDescent="0.3">
      <c r="B18" s="12">
        <v>136</v>
      </c>
      <c r="C18" s="12">
        <v>25</v>
      </c>
      <c r="D18" s="74">
        <f t="shared" si="0"/>
        <v>-111</v>
      </c>
      <c r="E18" s="80" t="s">
        <v>73</v>
      </c>
      <c r="F18" s="81"/>
    </row>
    <row r="19" spans="1:8" s="11" customFormat="1" x14ac:dyDescent="0.3">
      <c r="B19" s="12">
        <v>7</v>
      </c>
      <c r="C19" s="12">
        <v>7</v>
      </c>
      <c r="D19" s="74">
        <f t="shared" si="0"/>
        <v>0</v>
      </c>
      <c r="E19" s="80" t="s">
        <v>74</v>
      </c>
      <c r="F19" s="81"/>
    </row>
    <row r="20" spans="1:8" s="11" customFormat="1" x14ac:dyDescent="0.3">
      <c r="B20" s="12">
        <v>10</v>
      </c>
      <c r="C20" s="12">
        <v>254.29</v>
      </c>
      <c r="D20" s="74">
        <f t="shared" si="0"/>
        <v>244.29</v>
      </c>
      <c r="E20" s="80" t="s">
        <v>84</v>
      </c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7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11676</v>
      </c>
      <c r="C30" s="10">
        <f>SUM(C15:C29)</f>
        <v>-113.71000000000001</v>
      </c>
      <c r="D30" s="75">
        <f>SUM(D15:D29)</f>
        <v>-11789.71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C13" sqref="C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58</v>
      </c>
      <c r="C4" s="36">
        <f>'Accounting Statement'!C10</f>
        <v>20613</v>
      </c>
      <c r="D4" t="s">
        <v>71</v>
      </c>
      <c r="E4" s="36">
        <f>'Accounting Statement'!D10</f>
        <v>21342</v>
      </c>
    </row>
    <row r="6" spans="1:7" x14ac:dyDescent="0.3">
      <c r="D6" t="s">
        <v>3</v>
      </c>
      <c r="E6" s="1">
        <f>E4-C4</f>
        <v>729</v>
      </c>
    </row>
    <row r="7" spans="1:7" x14ac:dyDescent="0.3">
      <c r="D7" t="s">
        <v>37</v>
      </c>
      <c r="E7" s="6">
        <f>IF(AND(C4=0,E4=0),0,IF(C4=0,1,IF(E4=0,-1,(E4-C4)/C4)))</f>
        <v>3.5366031145393682E-2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76" t="s">
        <v>69</v>
      </c>
    </row>
    <row r="11" spans="1:7" x14ac:dyDescent="0.3">
      <c r="B11" s="8"/>
    </row>
    <row r="12" spans="1:7" s="3" customFormat="1" ht="27.6" x14ac:dyDescent="0.3">
      <c r="B12" s="4" t="s">
        <v>59</v>
      </c>
      <c r="C12" s="4" t="s">
        <v>72</v>
      </c>
      <c r="D12" s="5" t="s">
        <v>3</v>
      </c>
      <c r="E12" s="83" t="s">
        <v>1</v>
      </c>
      <c r="F12" s="84"/>
    </row>
    <row r="13" spans="1:7" s="17" customFormat="1" x14ac:dyDescent="0.3">
      <c r="A13" s="16"/>
      <c r="B13" s="13"/>
      <c r="C13" s="13"/>
      <c r="D13" s="13">
        <f>C13-B13</f>
        <v>0</v>
      </c>
      <c r="E13" s="85"/>
      <c r="F13" s="86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C14" sqref="C1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58</v>
      </c>
      <c r="C4" s="36">
        <f>'Accounting Statement'!C12</f>
        <v>37523</v>
      </c>
      <c r="D4" t="s">
        <v>71</v>
      </c>
      <c r="E4" s="36">
        <f>'Accounting Statement'!D12</f>
        <v>35121</v>
      </c>
    </row>
    <row r="6" spans="1:8" x14ac:dyDescent="0.3">
      <c r="D6" t="s">
        <v>3</v>
      </c>
      <c r="E6" s="1">
        <f>E4-C4</f>
        <v>-2402</v>
      </c>
    </row>
    <row r="7" spans="1:8" x14ac:dyDescent="0.3">
      <c r="D7" t="s">
        <v>37</v>
      </c>
      <c r="E7" s="6">
        <f>IF(AND(C4=0,E4=0),0,IF(C4=0,1,IF(E4=0,-1,(E4-C4)/C4)))</f>
        <v>-6.4014071369559999E-2</v>
      </c>
      <c r="F7" t="str">
        <f>IF(E7&lt;-0.15,"yes explain",IF(E7&gt;0.15,"Yes explain","No explanation required"))</f>
        <v>No explanation required</v>
      </c>
    </row>
    <row r="9" spans="1:8" x14ac:dyDescent="0.3">
      <c r="B9" s="8" t="s">
        <v>5</v>
      </c>
    </row>
    <row r="10" spans="1:8" ht="15" x14ac:dyDescent="0.35">
      <c r="B10" s="18" t="s">
        <v>39</v>
      </c>
    </row>
    <row r="11" spans="1:8" x14ac:dyDescent="0.3">
      <c r="B11" s="76" t="s">
        <v>60</v>
      </c>
    </row>
    <row r="12" spans="1:8" x14ac:dyDescent="0.3">
      <c r="B12" s="8"/>
    </row>
    <row r="13" spans="1:8" s="3" customFormat="1" ht="27.6" x14ac:dyDescent="0.3">
      <c r="B13" s="4" t="s">
        <v>59</v>
      </c>
      <c r="C13" s="4" t="s">
        <v>72</v>
      </c>
      <c r="D13" s="5" t="s">
        <v>3</v>
      </c>
      <c r="E13" s="83" t="s">
        <v>1</v>
      </c>
      <c r="F13" s="84"/>
      <c r="G13" s="83" t="s">
        <v>61</v>
      </c>
      <c r="H13" s="84"/>
    </row>
    <row r="14" spans="1:8" s="17" customFormat="1" x14ac:dyDescent="0.3">
      <c r="A14" s="16"/>
      <c r="B14" s="13"/>
      <c r="C14" s="13"/>
      <c r="D14" s="74">
        <f>C14-B14</f>
        <v>0</v>
      </c>
      <c r="E14" s="85"/>
      <c r="F14" s="86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workbookViewId="0">
      <selection activeCell="G9" sqref="G9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92346.489999999991</v>
      </c>
      <c r="D4" s="59" t="s">
        <v>45</v>
      </c>
      <c r="E4" s="65">
        <f>'Accounting Statement'!D8</f>
        <v>59594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48</v>
      </c>
      <c r="E10" s="61">
        <v>45096</v>
      </c>
    </row>
    <row r="11" spans="2:7" x14ac:dyDescent="0.3">
      <c r="C11" s="61" t="s">
        <v>49</v>
      </c>
      <c r="E11" s="61"/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45096</v>
      </c>
    </row>
    <row r="19" spans="2:7" x14ac:dyDescent="0.3">
      <c r="B19" s="60" t="s">
        <v>55</v>
      </c>
      <c r="E19" s="61">
        <v>47250</v>
      </c>
    </row>
    <row r="20" spans="2:7" x14ac:dyDescent="0.3">
      <c r="F20" s="62">
        <f>E19</f>
        <v>47250</v>
      </c>
    </row>
    <row r="21" spans="2:7" ht="15" thickBot="1" x14ac:dyDescent="0.35">
      <c r="B21" s="60" t="s">
        <v>56</v>
      </c>
      <c r="G21" s="63">
        <f>F17+F20</f>
        <v>92346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workbookViewId="0">
      <selection activeCell="H17" sqref="H1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58</v>
      </c>
      <c r="C4" s="36">
        <f>'Accounting Statement'!C16</f>
        <v>55071</v>
      </c>
      <c r="D4" t="s">
        <v>71</v>
      </c>
      <c r="E4" s="36">
        <f>'Accounting Statement'!D16</f>
        <v>64733</v>
      </c>
    </row>
    <row r="6" spans="1:8" x14ac:dyDescent="0.3">
      <c r="D6" t="s">
        <v>3</v>
      </c>
      <c r="E6" s="1">
        <f>E4-C4</f>
        <v>9662</v>
      </c>
    </row>
    <row r="7" spans="1:8" x14ac:dyDescent="0.3">
      <c r="D7" t="s">
        <v>37</v>
      </c>
      <c r="E7" s="6">
        <f>IF(AND(C4=0,E4=0),0,IF(C4=0,1,IF(E4=0,-1,(E4-C4)/C4)))</f>
        <v>0.17544624212380383</v>
      </c>
      <c r="F7" t="str">
        <f>IF(E7&lt;-0.15,"yes explain",IF(E7&gt;0.15,"Yes explain","No explanation required - unless there is a capital payment or receipt in excess of 15% of fixed assets"))</f>
        <v>Yes explain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62</v>
      </c>
    </row>
    <row r="12" spans="1:8" s="3" customFormat="1" ht="26.25" customHeight="1" x14ac:dyDescent="0.3">
      <c r="B12" s="4" t="s">
        <v>59</v>
      </c>
      <c r="C12" s="4" t="s">
        <v>72</v>
      </c>
      <c r="D12" s="5" t="s">
        <v>3</v>
      </c>
      <c r="E12" s="83" t="s">
        <v>1</v>
      </c>
      <c r="F12" s="84"/>
      <c r="G12" s="72" t="s">
        <v>66</v>
      </c>
      <c r="H12" s="73" t="s">
        <v>67</v>
      </c>
    </row>
    <row r="13" spans="1:8" s="17" customFormat="1" x14ac:dyDescent="0.3">
      <c r="A13" s="16"/>
      <c r="B13" s="13"/>
      <c r="C13" s="13"/>
      <c r="D13" s="13"/>
      <c r="E13" s="85"/>
      <c r="F13" s="86"/>
      <c r="G13" s="16"/>
    </row>
    <row r="14" spans="1:8" s="11" customFormat="1" x14ac:dyDescent="0.3">
      <c r="B14" s="12"/>
      <c r="C14" s="12">
        <v>3155</v>
      </c>
      <c r="D14" s="13">
        <f t="shared" ref="D14:D27" si="0">C14-B14</f>
        <v>3155</v>
      </c>
      <c r="E14" s="80" t="s">
        <v>79</v>
      </c>
      <c r="F14" s="81"/>
      <c r="G14" s="11" t="s">
        <v>77</v>
      </c>
    </row>
    <row r="15" spans="1:8" s="11" customFormat="1" x14ac:dyDescent="0.3">
      <c r="B15" s="12"/>
      <c r="C15" s="12">
        <v>780</v>
      </c>
      <c r="D15" s="13">
        <f t="shared" si="0"/>
        <v>780</v>
      </c>
      <c r="E15" s="80" t="s">
        <v>80</v>
      </c>
      <c r="F15" s="81"/>
      <c r="G15" s="11" t="s">
        <v>77</v>
      </c>
    </row>
    <row r="16" spans="1:8" s="11" customFormat="1" x14ac:dyDescent="0.3">
      <c r="B16" s="12"/>
      <c r="C16" s="12">
        <v>4836</v>
      </c>
      <c r="D16" s="13">
        <f t="shared" si="0"/>
        <v>4836</v>
      </c>
      <c r="E16" s="80" t="s">
        <v>78</v>
      </c>
      <c r="F16" s="81"/>
      <c r="G16" s="11" t="s">
        <v>77</v>
      </c>
    </row>
    <row r="17" spans="1:12" s="11" customFormat="1" x14ac:dyDescent="0.3">
      <c r="B17" s="12"/>
      <c r="C17" s="12">
        <v>1098</v>
      </c>
      <c r="D17" s="13">
        <f t="shared" si="0"/>
        <v>1098</v>
      </c>
      <c r="E17" s="80" t="s">
        <v>81</v>
      </c>
      <c r="F17" s="81"/>
      <c r="G17" s="11" t="s">
        <v>77</v>
      </c>
    </row>
    <row r="18" spans="1:12" s="11" customFormat="1" x14ac:dyDescent="0.3">
      <c r="B18" s="12"/>
      <c r="C18" s="12">
        <v>-207</v>
      </c>
      <c r="D18" s="13">
        <f t="shared" si="0"/>
        <v>-207</v>
      </c>
      <c r="E18" s="80" t="s">
        <v>82</v>
      </c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9662</v>
      </c>
      <c r="D28" s="10">
        <f>SUM(D13:D27)</f>
        <v>9662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63</v>
      </c>
    </row>
    <row r="33" spans="1:8" x14ac:dyDescent="0.3">
      <c r="B33" t="s">
        <v>68</v>
      </c>
    </row>
    <row r="34" spans="1:8" x14ac:dyDescent="0.3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41.4" x14ac:dyDescent="0.3">
      <c r="A36" s="3"/>
      <c r="B36" s="4" t="s">
        <v>59</v>
      </c>
      <c r="C36" s="4" t="s">
        <v>72</v>
      </c>
      <c r="D36" s="5" t="s">
        <v>3</v>
      </c>
      <c r="E36" s="83" t="s">
        <v>1</v>
      </c>
      <c r="F36" s="84"/>
      <c r="G36" s="72" t="s">
        <v>66</v>
      </c>
      <c r="H36" s="73" t="s">
        <v>67</v>
      </c>
    </row>
    <row r="37" spans="1:8" x14ac:dyDescent="0.3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64</v>
      </c>
    </row>
    <row r="11" spans="1:7" s="3" customFormat="1" ht="27.6" x14ac:dyDescent="0.3">
      <c r="B11" s="4" t="s">
        <v>59</v>
      </c>
      <c r="C11" s="4" t="s">
        <v>72</v>
      </c>
      <c r="D11" s="5" t="s">
        <v>3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Alison Clothier</cp:lastModifiedBy>
  <cp:lastPrinted>2023-03-20T07:35:33Z</cp:lastPrinted>
  <dcterms:created xsi:type="dcterms:W3CDTF">2023-03-10T09:35:56Z</dcterms:created>
  <dcterms:modified xsi:type="dcterms:W3CDTF">2025-06-03T11:00:53Z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